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605" windowHeight="11700" tabRatio="500"/>
  </bookViews>
  <sheets>
    <sheet name="Sheet1" sheetId="1" r:id="rId1"/>
  </sheets>
  <definedNames>
    <definedName name="_xlnm.Print_Area" localSheetId="0">Sheet1!$A$1:$W$33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B11" i="1"/>
  <c r="B17" i="1" s="1"/>
  <c r="L10" i="1"/>
  <c r="K10" i="1"/>
  <c r="J10" i="1"/>
  <c r="I10" i="1"/>
  <c r="H10" i="1"/>
  <c r="G10" i="1"/>
  <c r="F10" i="1"/>
  <c r="E10" i="1"/>
  <c r="D10" i="1"/>
  <c r="C10" i="1"/>
  <c r="B10" i="1"/>
  <c r="L8" i="1"/>
  <c r="K8" i="1"/>
  <c r="J8" i="1"/>
  <c r="I8" i="1"/>
  <c r="H8" i="1"/>
  <c r="G8" i="1"/>
  <c r="F8" i="1"/>
  <c r="E8" i="1"/>
  <c r="D8" i="1"/>
  <c r="C8" i="1"/>
  <c r="C17" i="1" s="1"/>
  <c r="B8" i="1"/>
  <c r="B18" i="1" s="1"/>
  <c r="B26" i="1" s="1"/>
  <c r="L7" i="1"/>
  <c r="L17" i="1" s="1"/>
  <c r="K7" i="1"/>
  <c r="K17" i="1" s="1"/>
  <c r="J7" i="1"/>
  <c r="J17" i="1" s="1"/>
  <c r="I7" i="1"/>
  <c r="I18" i="1" s="1"/>
  <c r="I26" i="1" s="1"/>
  <c r="H7" i="1"/>
  <c r="H17" i="1" s="1"/>
  <c r="G7" i="1"/>
  <c r="G17" i="1" s="1"/>
  <c r="G24" i="1" s="1"/>
  <c r="F7" i="1"/>
  <c r="F17" i="1" s="1"/>
  <c r="E7" i="1"/>
  <c r="E18" i="1" s="1"/>
  <c r="E26" i="1" s="1"/>
  <c r="D7" i="1"/>
  <c r="D17" i="1" s="1"/>
  <c r="D24" i="1" s="1"/>
  <c r="E17" i="1" l="1"/>
  <c r="I17" i="1"/>
  <c r="F18" i="1"/>
  <c r="F26" i="1" s="1"/>
  <c r="J18" i="1"/>
  <c r="J26" i="1" s="1"/>
  <c r="C18" i="1"/>
  <c r="C26" i="1" s="1"/>
  <c r="G18" i="1"/>
  <c r="G26" i="1" s="1"/>
  <c r="K18" i="1"/>
  <c r="K26" i="1" s="1"/>
  <c r="D18" i="1"/>
  <c r="D26" i="1" s="1"/>
  <c r="H18" i="1"/>
  <c r="H26" i="1" s="1"/>
  <c r="L18" i="1"/>
  <c r="L26" i="1" s="1"/>
</calcChain>
</file>

<file path=xl/sharedStrings.xml><?xml version="1.0" encoding="utf-8"?>
<sst xmlns="http://schemas.openxmlformats.org/spreadsheetml/2006/main" count="59" uniqueCount="59">
  <si>
    <r>
      <rPr>
        <b/>
        <sz val="10"/>
        <rFont val="Times New Roman"/>
        <family val="1"/>
        <charset val="204"/>
      </rPr>
      <t xml:space="preserve">РАСЧЕТ ДЕНЕЖНОГО ДОВОЛЬСТВИЯ ВОЕННОСЛУЖАМ ЗАПАДНОЙ ГРУППИРОВКИ ВОЙСК,
</t>
    </r>
    <r>
      <rPr>
        <sz val="10"/>
        <rFont val="Times New Roman"/>
        <family val="1"/>
        <charset val="204"/>
      </rPr>
      <t>привлекаемых к участию в специальной военной операции на территории Украины и Донецкой и Луганскиих Народных республик</t>
    </r>
  </si>
  <si>
    <t>ДОПОЛНИТЕЛЬНЫЕ ВЫПЛАТЫ</t>
  </si>
  <si>
    <t>Должность</t>
  </si>
  <si>
    <t>стрелок
--
водитель</t>
  </si>
  <si>
    <t>старший стрелок
--
старший водитель</t>
  </si>
  <si>
    <t>командир миномета</t>
  </si>
  <si>
    <t>командир отделения</t>
  </si>
  <si>
    <t>заместитель командира взвода - КО</t>
  </si>
  <si>
    <t>переводчик</t>
  </si>
  <si>
    <t>техник</t>
  </si>
  <si>
    <t>старшина роты</t>
  </si>
  <si>
    <t>командир взвода</t>
  </si>
  <si>
    <t>командир роты</t>
  </si>
  <si>
    <t>командир батальона</t>
  </si>
  <si>
    <t>Оклад по воинскому званию</t>
  </si>
  <si>
    <t>рядовой (матрос)</t>
  </si>
  <si>
    <t>ефрейтор (старший матрос)</t>
  </si>
  <si>
    <t>младший сержант (старшина 2 статьи)</t>
  </si>
  <si>
    <t>сержант (старшина 1 статьи)</t>
  </si>
  <si>
    <t>старший сержант (главный старшина)</t>
  </si>
  <si>
    <t>старшина (главный корабельный старшина)</t>
  </si>
  <si>
    <t>прапорщик (мичман)</t>
  </si>
  <si>
    <t>старший прапорщик (старший мичман)</t>
  </si>
  <si>
    <t>старший лейтенант</t>
  </si>
  <si>
    <t>капитан (капитан- лейтенант)</t>
  </si>
  <si>
    <t>подполковник (капитан 2 ранга)</t>
  </si>
  <si>
    <t>Оклад по воинской должности</t>
  </si>
  <si>
    <t>2 т.р.</t>
  </si>
  <si>
    <t>3 т.р.</t>
  </si>
  <si>
    <t>4 т.р.</t>
  </si>
  <si>
    <t>5 т.р.</t>
  </si>
  <si>
    <t>7 т.р.</t>
  </si>
  <si>
    <t>8 т.р.</t>
  </si>
  <si>
    <t>6 т.р.</t>
  </si>
  <si>
    <t>9 т.р.</t>
  </si>
  <si>
    <t>11 т.р.</t>
  </si>
  <si>
    <t>14 т.р.</t>
  </si>
  <si>
    <t>18 т.р.</t>
  </si>
  <si>
    <t>Ежемесячная надбавка за выслугу лет (от 10 до 40%)</t>
  </si>
  <si>
    <t>Премия за эффективное и добросовестное исполнение служебных обязанностей</t>
  </si>
  <si>
    <t>Служба в составе ротных (батальонных) тактических групп</t>
  </si>
  <si>
    <t>Служба в составе экипажей (20% ОД)</t>
  </si>
  <si>
    <t>Служба в составе разведывательных подразделений</t>
  </si>
  <si>
    <t>Служба на воинских должностях 1-4 т.р.</t>
  </si>
  <si>
    <t>Надбавка за руководство личным составом</t>
  </si>
  <si>
    <t>Безаварийное вождение (30%)</t>
  </si>
  <si>
    <t>Надбавка за уровень физической подготовленности (15-100%)</t>
  </si>
  <si>
    <t>*Надбавка за уровень физической подготовленности (70%)</t>
  </si>
  <si>
    <t>Денежное довольствие 
до убытия мин. уровень
(с учетом вычета подоходного налога)</t>
  </si>
  <si>
    <t>Денежное довольствие 
до убытия макс. уровень
(с учетом вычета подоходного налога)</t>
  </si>
  <si>
    <t>ДЕНЕЖНОЕ ДОВОЛЬСТВИЕ ЗА ВРЕМЯ ВЫПОЛНЕНИЯ БОЕВЫХ И СПЕЦИАЛЬНЫХ ЗАДАЧ</t>
  </si>
  <si>
    <t>Два оклада по воинской должности</t>
  </si>
  <si>
    <r>
      <rPr>
        <b/>
        <sz val="10"/>
        <rFont val="Times New Roman"/>
        <family val="1"/>
        <charset val="204"/>
      </rPr>
      <t>4 240 руб.</t>
    </r>
    <r>
      <rPr>
        <sz val="10"/>
        <rFont val="Times New Roman"/>
        <family val="1"/>
        <charset val="204"/>
      </rPr>
      <t xml:space="preserve">/сутки </t>
    </r>
  </si>
  <si>
    <t>Денежное довольствие после убытия, мин. уровень (5 суток акт. наст. действий на территории Украины, ЛДНР; с учетом вычета подоходного налога)</t>
  </si>
  <si>
    <t>Максимальный уровень денежного довольствия 
(с учетом вычета подоходного налога)</t>
  </si>
  <si>
    <t>Денежное довольствие после убытия, макс. уровень (30 суток нахождения на территории Украины, ЛДНР, из них 15 суток акт. наст. действий; с учетом вычета подоходного налога)</t>
  </si>
  <si>
    <t>Справочно:</t>
  </si>
  <si>
    <t>- за каждые 3 суток участия в мероприятиях по выполнению боевых и специальных задач предоставляются 2 суток отдыха или денежная компенсация (по рапорту военнослужащего)</t>
  </si>
  <si>
    <t>- за каждые сутки участия в мероприятиях вне пункта постоянной дислокации выплачивается надбавка в размере 2% от оклада по воинской должности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</si>
</sst>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CD5B5"/>
      </patternFill>
    </fill>
    <fill>
      <patternFill patternType="solid">
        <fgColor rgb="FFFCD5B5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CCFFFF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354960</xdr:colOff>
      <xdr:row>1</xdr:row>
      <xdr:rowOff>56160</xdr:rowOff>
    </xdr:from>
    <xdr:to>
      <xdr:col>22</xdr:col>
      <xdr:colOff>119160</xdr:colOff>
      <xdr:row>23</xdr:row>
      <xdr:rowOff>238320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584000" y="627480"/>
          <a:ext cx="6215760" cy="7859160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12</xdr:col>
      <xdr:colOff>156960</xdr:colOff>
      <xdr:row>23</xdr:row>
      <xdr:rowOff>961920</xdr:rowOff>
    </xdr:from>
    <xdr:to>
      <xdr:col>22</xdr:col>
      <xdr:colOff>347040</xdr:colOff>
      <xdr:row>25</xdr:row>
      <xdr:rowOff>796680</xdr:rowOff>
    </xdr:to>
    <xdr:sp macro="" textlink="">
      <xdr:nvSpPr>
        <xdr:cNvPr id="3" name="CustomShape 1"/>
        <xdr:cNvSpPr/>
      </xdr:nvSpPr>
      <xdr:spPr>
        <a:xfrm>
          <a:off x="10386000" y="9210240"/>
          <a:ext cx="6641640" cy="930240"/>
        </a:xfrm>
        <a:prstGeom prst="roundRect">
          <a:avLst>
            <a:gd name="adj" fmla="val 16667"/>
          </a:avLst>
        </a:prstGeom>
        <a:noFill/>
        <a:ln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ru-RU" sz="2000" b="0" strike="noStrike" spc="-1">
              <a:solidFill>
                <a:srgbClr val="000000"/>
              </a:solidFill>
              <a:latin typeface="Times New Roman"/>
            </a:rPr>
            <a:t>За каждые сутки ведения активных наступательных действий - </a:t>
          </a:r>
          <a:r>
            <a:rPr lang="ru-RU" sz="2000" b="1" strike="noStrike" spc="-1">
              <a:solidFill>
                <a:srgbClr val="000000"/>
              </a:solidFill>
              <a:latin typeface="Times New Roman"/>
            </a:rPr>
            <a:t>8 000 руб. </a:t>
          </a:r>
          <a:endParaRPr lang="ru-RU" sz="20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304920</xdr:colOff>
      <xdr:row>10</xdr:row>
      <xdr:rowOff>0</xdr:rowOff>
    </xdr:from>
    <xdr:to>
      <xdr:col>20</xdr:col>
      <xdr:colOff>66600</xdr:colOff>
      <xdr:row>23</xdr:row>
      <xdr:rowOff>104400</xdr:rowOff>
    </xdr:to>
    <xdr:sp macro="" textlink="">
      <xdr:nvSpPr>
        <xdr:cNvPr id="4" name="CustomShape 1"/>
        <xdr:cNvSpPr/>
      </xdr:nvSpPr>
      <xdr:spPr>
        <a:xfrm>
          <a:off x="15050160" y="3971880"/>
          <a:ext cx="406800" cy="4380840"/>
        </a:xfrm>
        <a:prstGeom prst="rightBrace">
          <a:avLst>
            <a:gd name="adj1" fmla="val 8333"/>
            <a:gd name="adj2" fmla="val 50000"/>
          </a:avLst>
        </a:prstGeom>
        <a:noFill/>
        <a:ln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19</xdr:col>
      <xdr:colOff>295200</xdr:colOff>
      <xdr:row>4</xdr:row>
      <xdr:rowOff>133200</xdr:rowOff>
    </xdr:from>
    <xdr:to>
      <xdr:col>20</xdr:col>
      <xdr:colOff>9000</xdr:colOff>
      <xdr:row>9</xdr:row>
      <xdr:rowOff>285120</xdr:rowOff>
    </xdr:to>
    <xdr:sp macro="" textlink="">
      <xdr:nvSpPr>
        <xdr:cNvPr id="5" name="CustomShape 1"/>
        <xdr:cNvSpPr/>
      </xdr:nvSpPr>
      <xdr:spPr>
        <a:xfrm>
          <a:off x="15040440" y="2657160"/>
          <a:ext cx="358920" cy="1275840"/>
        </a:xfrm>
        <a:prstGeom prst="rightBrace">
          <a:avLst>
            <a:gd name="adj1" fmla="val 8333"/>
            <a:gd name="adj2" fmla="val 50000"/>
          </a:avLst>
        </a:prstGeom>
        <a:noFill/>
        <a:ln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9"/>
  <sheetViews>
    <sheetView tabSelected="1" zoomScale="85" zoomScaleNormal="85" workbookViewId="0">
      <selection activeCell="O31" sqref="O31"/>
    </sheetView>
  </sheetViews>
  <sheetFormatPr defaultRowHeight="12.75" x14ac:dyDescent="0.2"/>
  <cols>
    <col min="1" max="1" width="24" style="7" customWidth="1"/>
    <col min="2" max="6" width="12" style="8" customWidth="1"/>
    <col min="7" max="7" width="11.5703125" style="8" hidden="1"/>
    <col min="8" max="11" width="12" style="8" customWidth="1"/>
    <col min="12" max="12" width="13" style="8" customWidth="1"/>
    <col min="13" max="1025" width="9.140625" style="7" customWidth="1"/>
  </cols>
  <sheetData>
    <row r="1" spans="1:26" ht="4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 t="s">
        <v>1</v>
      </c>
      <c r="N1" s="5"/>
      <c r="O1" s="5"/>
      <c r="P1" s="5"/>
      <c r="Q1" s="5"/>
      <c r="R1" s="5"/>
      <c r="S1" s="5"/>
      <c r="T1" s="5"/>
      <c r="U1" s="5"/>
      <c r="V1" s="5"/>
      <c r="W1" s="5"/>
      <c r="X1" s="9"/>
      <c r="Y1" s="9"/>
      <c r="Z1" s="9"/>
    </row>
    <row r="2" spans="1:26" ht="63.75" x14ac:dyDescent="0.2">
      <c r="A2" s="10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2" t="s">
        <v>8</v>
      </c>
      <c r="H2" s="12" t="s">
        <v>9</v>
      </c>
      <c r="I2" s="11" t="s">
        <v>10</v>
      </c>
      <c r="J2" s="11" t="s">
        <v>11</v>
      </c>
      <c r="K2" s="11" t="s">
        <v>12</v>
      </c>
      <c r="L2" s="11" t="s">
        <v>13</v>
      </c>
    </row>
    <row r="3" spans="1:26" ht="76.5" customHeight="1" x14ac:dyDescent="0.2">
      <c r="A3" s="4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</row>
    <row r="4" spans="1:26" x14ac:dyDescent="0.2">
      <c r="A4" s="4"/>
      <c r="B4" s="14">
        <v>5794</v>
      </c>
      <c r="C4" s="14">
        <v>6373</v>
      </c>
      <c r="D4" s="14">
        <v>6954</v>
      </c>
      <c r="E4" s="14">
        <v>7532</v>
      </c>
      <c r="F4" s="14">
        <v>8112</v>
      </c>
      <c r="G4" s="14">
        <v>8692</v>
      </c>
      <c r="H4" s="14">
        <v>9270</v>
      </c>
      <c r="I4" s="14">
        <v>9850</v>
      </c>
      <c r="J4" s="14">
        <v>12167</v>
      </c>
      <c r="K4" s="14">
        <v>12745</v>
      </c>
      <c r="L4" s="14">
        <v>13905</v>
      </c>
    </row>
    <row r="5" spans="1:26" ht="12.75" customHeight="1" x14ac:dyDescent="0.2">
      <c r="A5" s="3" t="s">
        <v>26</v>
      </c>
      <c r="B5" s="16" t="s">
        <v>27</v>
      </c>
      <c r="C5" s="16" t="s">
        <v>28</v>
      </c>
      <c r="D5" s="16" t="s">
        <v>29</v>
      </c>
      <c r="E5" s="16" t="s">
        <v>30</v>
      </c>
      <c r="F5" s="16" t="s">
        <v>31</v>
      </c>
      <c r="G5" s="16" t="s">
        <v>32</v>
      </c>
      <c r="H5" s="16" t="s">
        <v>33</v>
      </c>
      <c r="I5" s="16" t="s">
        <v>34</v>
      </c>
      <c r="J5" s="16" t="s">
        <v>35</v>
      </c>
      <c r="K5" s="16" t="s">
        <v>36</v>
      </c>
      <c r="L5" s="16" t="s">
        <v>37</v>
      </c>
    </row>
    <row r="6" spans="1:26" x14ac:dyDescent="0.2">
      <c r="A6" s="3"/>
      <c r="B6" s="17">
        <v>12745</v>
      </c>
      <c r="C6" s="17">
        <v>13905</v>
      </c>
      <c r="D6" s="17">
        <v>15064</v>
      </c>
      <c r="E6" s="17">
        <v>17381</v>
      </c>
      <c r="F6" s="17">
        <v>19698</v>
      </c>
      <c r="G6" s="17">
        <v>20277</v>
      </c>
      <c r="H6" s="17">
        <v>18539</v>
      </c>
      <c r="I6" s="17">
        <v>20856</v>
      </c>
      <c r="J6" s="17">
        <v>23753</v>
      </c>
      <c r="K6" s="17">
        <v>25490</v>
      </c>
      <c r="L6" s="17">
        <v>27809</v>
      </c>
    </row>
    <row r="7" spans="1:26" ht="25.5" x14ac:dyDescent="0.2">
      <c r="A7" s="18" t="s">
        <v>38</v>
      </c>
      <c r="B7" s="14"/>
      <c r="C7" s="14"/>
      <c r="D7" s="14">
        <f>(D4+D6)*0.1</f>
        <v>2201.8000000000002</v>
      </c>
      <c r="E7" s="14">
        <f>(E4+E6)*0.1</f>
        <v>2491.3000000000002</v>
      </c>
      <c r="F7" s="14">
        <f>(F4+F6)*0.15</f>
        <v>4171.5</v>
      </c>
      <c r="G7" s="14">
        <f>(G4+G6)*0.15</f>
        <v>4345.3499999999995</v>
      </c>
      <c r="H7" s="14">
        <f>(H4+H6)*0.15</f>
        <v>4171.3499999999995</v>
      </c>
      <c r="I7" s="14">
        <f>(I4+I6)*0.2</f>
        <v>6141.2000000000007</v>
      </c>
      <c r="J7" s="14">
        <f>(J4+J6)*0.2</f>
        <v>7184</v>
      </c>
      <c r="K7" s="14">
        <f>(K4+K6)*0.2</f>
        <v>7647</v>
      </c>
      <c r="L7" s="14">
        <f>(L4+L6)*0.3</f>
        <v>12514.199999999999</v>
      </c>
    </row>
    <row r="8" spans="1:26" ht="37.5" customHeight="1" x14ac:dyDescent="0.2">
      <c r="A8" s="19" t="s">
        <v>39</v>
      </c>
      <c r="B8" s="20">
        <f t="shared" ref="B8:L8" si="0">(B4+B6)*0.25</f>
        <v>4634.75</v>
      </c>
      <c r="C8" s="20">
        <f t="shared" si="0"/>
        <v>5069.5</v>
      </c>
      <c r="D8" s="20">
        <f t="shared" si="0"/>
        <v>5504.5</v>
      </c>
      <c r="E8" s="20">
        <f t="shared" si="0"/>
        <v>6228.25</v>
      </c>
      <c r="F8" s="20">
        <f t="shared" si="0"/>
        <v>6952.5</v>
      </c>
      <c r="G8" s="20">
        <f t="shared" si="0"/>
        <v>7242.25</v>
      </c>
      <c r="H8" s="20">
        <f t="shared" si="0"/>
        <v>6952.25</v>
      </c>
      <c r="I8" s="20">
        <f t="shared" si="0"/>
        <v>7676.5</v>
      </c>
      <c r="J8" s="20">
        <f t="shared" si="0"/>
        <v>8980</v>
      </c>
      <c r="K8" s="20">
        <f t="shared" si="0"/>
        <v>9558.75</v>
      </c>
      <c r="L8" s="20">
        <f t="shared" si="0"/>
        <v>10428.5</v>
      </c>
    </row>
    <row r="9" spans="1:26" ht="38.25" hidden="1" x14ac:dyDescent="0.2">
      <c r="A9" s="18" t="s">
        <v>40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26" ht="25.5" x14ac:dyDescent="0.2">
      <c r="A10" s="18" t="s">
        <v>41</v>
      </c>
      <c r="B10" s="21">
        <f t="shared" ref="B10:L10" si="1">B6*0.2</f>
        <v>2549</v>
      </c>
      <c r="C10" s="21">
        <f t="shared" si="1"/>
        <v>2781</v>
      </c>
      <c r="D10" s="21">
        <f t="shared" si="1"/>
        <v>3012.8</v>
      </c>
      <c r="E10" s="21">
        <f t="shared" si="1"/>
        <v>3476.2000000000003</v>
      </c>
      <c r="F10" s="21">
        <f t="shared" si="1"/>
        <v>3939.6000000000004</v>
      </c>
      <c r="G10" s="21">
        <f t="shared" si="1"/>
        <v>4055.4</v>
      </c>
      <c r="H10" s="21">
        <f t="shared" si="1"/>
        <v>3707.8</v>
      </c>
      <c r="I10" s="21">
        <f t="shared" si="1"/>
        <v>4171.2</v>
      </c>
      <c r="J10" s="21">
        <f t="shared" si="1"/>
        <v>4750.6000000000004</v>
      </c>
      <c r="K10" s="21">
        <f t="shared" si="1"/>
        <v>5098</v>
      </c>
      <c r="L10" s="21">
        <f t="shared" si="1"/>
        <v>5561.8</v>
      </c>
    </row>
    <row r="11" spans="1:26" ht="38.25" x14ac:dyDescent="0.2">
      <c r="A11" s="18" t="s">
        <v>42</v>
      </c>
      <c r="B11" s="21">
        <f>B6*0.5</f>
        <v>6372.5</v>
      </c>
      <c r="C11" s="21">
        <v>6953</v>
      </c>
      <c r="D11" s="21">
        <v>7532</v>
      </c>
      <c r="E11" s="21">
        <v>8691</v>
      </c>
      <c r="F11" s="21">
        <v>9849</v>
      </c>
      <c r="G11" s="21">
        <v>10139</v>
      </c>
      <c r="H11" s="21">
        <v>9270</v>
      </c>
      <c r="I11" s="21">
        <v>10428</v>
      </c>
      <c r="J11" s="21">
        <v>11877</v>
      </c>
      <c r="K11" s="21">
        <v>12745</v>
      </c>
      <c r="L11" s="21">
        <v>13905</v>
      </c>
    </row>
    <row r="12" spans="1:26" ht="25.5" x14ac:dyDescent="0.2">
      <c r="A12" s="18" t="s">
        <v>43</v>
      </c>
      <c r="B12" s="14">
        <v>6373</v>
      </c>
      <c r="C12" s="14">
        <v>6953</v>
      </c>
      <c r="D12" s="14">
        <v>7532</v>
      </c>
      <c r="E12" s="14">
        <v>8691</v>
      </c>
      <c r="F12" s="22"/>
      <c r="G12" s="22"/>
      <c r="H12" s="22"/>
      <c r="I12" s="22"/>
      <c r="J12" s="22"/>
      <c r="K12" s="22"/>
      <c r="L12" s="22"/>
    </row>
    <row r="13" spans="1:26" ht="25.5" x14ac:dyDescent="0.2">
      <c r="A13" s="18" t="s">
        <v>44</v>
      </c>
      <c r="B13" s="22"/>
      <c r="C13" s="22"/>
      <c r="D13" s="22"/>
      <c r="E13" s="21">
        <v>3476</v>
      </c>
      <c r="F13" s="21">
        <v>3940</v>
      </c>
      <c r="G13" s="22"/>
      <c r="H13" s="22"/>
      <c r="I13" s="22"/>
      <c r="J13" s="21">
        <v>4751</v>
      </c>
      <c r="K13" s="21">
        <v>5098</v>
      </c>
      <c r="L13" s="21">
        <v>5562</v>
      </c>
    </row>
    <row r="14" spans="1:26" ht="25.5" x14ac:dyDescent="0.2">
      <c r="A14" s="18" t="s">
        <v>45</v>
      </c>
      <c r="B14" s="21">
        <v>3824</v>
      </c>
      <c r="C14" s="21">
        <v>4172</v>
      </c>
      <c r="D14" s="22"/>
      <c r="E14" s="22"/>
      <c r="F14" s="22"/>
      <c r="G14" s="22"/>
      <c r="H14" s="22"/>
      <c r="I14" s="22"/>
      <c r="J14" s="22"/>
      <c r="K14" s="22"/>
      <c r="L14" s="22"/>
    </row>
    <row r="15" spans="1:26" ht="38.25" x14ac:dyDescent="0.2">
      <c r="A15" s="15" t="s">
        <v>46</v>
      </c>
      <c r="B15" s="23">
        <f t="shared" ref="B15:L15" si="2">B6*0.15</f>
        <v>1911.75</v>
      </c>
      <c r="C15" s="23">
        <f t="shared" si="2"/>
        <v>2085.75</v>
      </c>
      <c r="D15" s="23">
        <f t="shared" si="2"/>
        <v>2259.6</v>
      </c>
      <c r="E15" s="23">
        <f t="shared" si="2"/>
        <v>2607.15</v>
      </c>
      <c r="F15" s="23">
        <f t="shared" si="2"/>
        <v>2954.7</v>
      </c>
      <c r="G15" s="23">
        <f t="shared" si="2"/>
        <v>3041.5499999999997</v>
      </c>
      <c r="H15" s="23">
        <f t="shared" si="2"/>
        <v>2780.85</v>
      </c>
      <c r="I15" s="23">
        <f t="shared" si="2"/>
        <v>3128.4</v>
      </c>
      <c r="J15" s="23">
        <f t="shared" si="2"/>
        <v>3562.95</v>
      </c>
      <c r="K15" s="23">
        <f t="shared" si="2"/>
        <v>3823.5</v>
      </c>
      <c r="L15" s="23">
        <f t="shared" si="2"/>
        <v>4171.3499999999995</v>
      </c>
    </row>
    <row r="16" spans="1:26" ht="38.25" hidden="1" x14ac:dyDescent="0.2">
      <c r="A16" s="24" t="s">
        <v>47</v>
      </c>
      <c r="B16" s="25">
        <f t="shared" ref="B16:L16" si="3">B6*0.7</f>
        <v>8921.5</v>
      </c>
      <c r="C16" s="25">
        <f t="shared" si="3"/>
        <v>9733.5</v>
      </c>
      <c r="D16" s="25">
        <f t="shared" si="3"/>
        <v>10544.8</v>
      </c>
      <c r="E16" s="25">
        <f t="shared" si="3"/>
        <v>12166.699999999999</v>
      </c>
      <c r="F16" s="25">
        <f t="shared" si="3"/>
        <v>13788.599999999999</v>
      </c>
      <c r="G16" s="25">
        <f t="shared" si="3"/>
        <v>14193.9</v>
      </c>
      <c r="H16" s="25">
        <f t="shared" si="3"/>
        <v>12977.3</v>
      </c>
      <c r="I16" s="25">
        <f t="shared" si="3"/>
        <v>14599.199999999999</v>
      </c>
      <c r="J16" s="25">
        <f t="shared" si="3"/>
        <v>16627.099999999999</v>
      </c>
      <c r="K16" s="25">
        <f t="shared" si="3"/>
        <v>17843</v>
      </c>
      <c r="L16" s="25">
        <f t="shared" si="3"/>
        <v>19466.3</v>
      </c>
    </row>
    <row r="17" spans="1:12" ht="51" x14ac:dyDescent="0.2">
      <c r="A17" s="26" t="s">
        <v>48</v>
      </c>
      <c r="B17" s="27">
        <f t="shared" ref="B17:L17" si="4">(SUM(B6:B14)+B4)*0.87-B11</f>
        <v>30421.7575</v>
      </c>
      <c r="C17" s="27">
        <f t="shared" si="4"/>
        <v>33246.654999999999</v>
      </c>
      <c r="D17" s="27">
        <f t="shared" si="4"/>
        <v>34054.957000000002</v>
      </c>
      <c r="E17" s="27">
        <f t="shared" si="4"/>
        <v>41740.072500000002</v>
      </c>
      <c r="F17" s="27">
        <f t="shared" si="4"/>
        <v>39447.462</v>
      </c>
      <c r="G17" s="27">
        <f t="shared" si="4"/>
        <v>37494.370000000003</v>
      </c>
      <c r="H17" s="27">
        <f t="shared" si="4"/>
        <v>35892.048000000003</v>
      </c>
      <c r="I17" s="27">
        <f t="shared" si="4"/>
        <v>41008.922999999995</v>
      </c>
      <c r="J17" s="27">
        <f t="shared" si="4"/>
        <v>52035.462000000007</v>
      </c>
      <c r="K17" s="27">
        <f t="shared" si="4"/>
        <v>55447.122499999998</v>
      </c>
      <c r="L17" s="27">
        <f t="shared" si="4"/>
        <v>64121.384999999995</v>
      </c>
    </row>
    <row r="18" spans="1:12" ht="51" x14ac:dyDescent="0.2">
      <c r="A18" s="28" t="s">
        <v>49</v>
      </c>
      <c r="B18" s="29">
        <f t="shared" ref="B18:L18" si="5">(B4+B6+B7+B8+B10+B11+B12+B14+B13+B16)*0.87</f>
        <v>44555.962500000001</v>
      </c>
      <c r="C18" s="29">
        <f t="shared" si="5"/>
        <v>48667.8</v>
      </c>
      <c r="D18" s="29">
        <f t="shared" si="5"/>
        <v>50760.932999999997</v>
      </c>
      <c r="E18" s="29">
        <f t="shared" si="5"/>
        <v>61016.101499999997</v>
      </c>
      <c r="F18" s="29">
        <f t="shared" si="5"/>
        <v>61292.543999999994</v>
      </c>
      <c r="G18" s="29">
        <f t="shared" si="5"/>
        <v>59982.062999999995</v>
      </c>
      <c r="H18" s="29">
        <f t="shared" si="5"/>
        <v>56452.298999999999</v>
      </c>
      <c r="I18" s="29">
        <f t="shared" si="5"/>
        <v>64138.226999999992</v>
      </c>
      <c r="J18" s="29">
        <f t="shared" si="5"/>
        <v>78378.039000000004</v>
      </c>
      <c r="K18" s="29">
        <f t="shared" si="5"/>
        <v>83715.532500000001</v>
      </c>
      <c r="L18" s="29">
        <f t="shared" si="5"/>
        <v>94962.066000000006</v>
      </c>
    </row>
    <row r="19" spans="1:12" s="32" customFormat="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s="32" customFormat="1" ht="12.75" customHeight="1" x14ac:dyDescent="0.2">
      <c r="A20" s="6" t="s">
        <v>50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32" customFormat="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5.5" x14ac:dyDescent="0.2">
      <c r="A22" s="33" t="s">
        <v>51</v>
      </c>
      <c r="B22" s="14">
        <v>25490</v>
      </c>
      <c r="C22" s="34">
        <v>27810</v>
      </c>
      <c r="D22" s="14">
        <v>30128</v>
      </c>
      <c r="E22" s="14">
        <v>34762</v>
      </c>
      <c r="F22" s="14">
        <v>39396</v>
      </c>
      <c r="G22" s="14">
        <v>40554</v>
      </c>
      <c r="H22" s="14">
        <v>37078</v>
      </c>
      <c r="I22" s="14">
        <v>41712</v>
      </c>
      <c r="J22" s="14">
        <v>47506</v>
      </c>
      <c r="K22" s="14">
        <v>50980</v>
      </c>
      <c r="L22" s="14">
        <v>55618</v>
      </c>
    </row>
    <row r="23" spans="1:12" ht="18" customHeight="1" x14ac:dyDescent="0.2">
      <c r="A23" s="35" t="s">
        <v>52</v>
      </c>
      <c r="B23" s="2">
        <v>127200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86.25" customHeight="1" x14ac:dyDescent="0.2">
      <c r="A24" s="28" t="s">
        <v>53</v>
      </c>
      <c r="B24" s="29">
        <v>144547</v>
      </c>
      <c r="C24" s="29">
        <v>149391</v>
      </c>
      <c r="D24" s="29">
        <f>D17+((D22+5*53*53+(5*8000))*0.87)</f>
        <v>107285.467</v>
      </c>
      <c r="E24" s="29">
        <v>163932</v>
      </c>
      <c r="F24" s="29">
        <v>165671</v>
      </c>
      <c r="G24" s="29">
        <f>G17+((G22+5*53*53+(5*8000))*0.87)</f>
        <v>119795.5</v>
      </c>
      <c r="H24" s="29">
        <v>160099</v>
      </c>
      <c r="I24" s="29">
        <v>169248</v>
      </c>
      <c r="J24" s="29">
        <v>185315</v>
      </c>
      <c r="K24" s="29">
        <v>191749</v>
      </c>
      <c r="L24" s="29">
        <v>204458</v>
      </c>
    </row>
    <row r="25" spans="1:12" ht="51" hidden="1" x14ac:dyDescent="0.2">
      <c r="A25" s="28" t="s">
        <v>54</v>
      </c>
      <c r="B25" s="29">
        <v>142197</v>
      </c>
      <c r="C25" s="29">
        <v>147696</v>
      </c>
      <c r="D25" s="29">
        <v>149261</v>
      </c>
      <c r="E25" s="29">
        <v>162162</v>
      </c>
      <c r="F25" s="29">
        <v>163875</v>
      </c>
      <c r="G25" s="29">
        <v>163042</v>
      </c>
      <c r="H25" s="29">
        <v>157270</v>
      </c>
      <c r="I25" s="29">
        <v>166140</v>
      </c>
      <c r="J25" s="29">
        <v>182749</v>
      </c>
      <c r="K25" s="29">
        <v>189825</v>
      </c>
      <c r="L25" s="29">
        <v>199611</v>
      </c>
    </row>
    <row r="26" spans="1:12" ht="115.5" customHeight="1" x14ac:dyDescent="0.2">
      <c r="A26" s="28" t="s">
        <v>55</v>
      </c>
      <c r="B26" s="29">
        <f t="shared" ref="B26:L26" si="6">B18+((B22+$B$23)+(8000*15)*0.87)</f>
        <v>301645.96250000002</v>
      </c>
      <c r="C26" s="29">
        <f t="shared" si="6"/>
        <v>308077.8</v>
      </c>
      <c r="D26" s="29">
        <f t="shared" si="6"/>
        <v>312488.93300000002</v>
      </c>
      <c r="E26" s="29">
        <f t="shared" si="6"/>
        <v>327378.10149999999</v>
      </c>
      <c r="F26" s="29">
        <f t="shared" si="6"/>
        <v>332288.54399999999</v>
      </c>
      <c r="G26" s="29">
        <f t="shared" si="6"/>
        <v>332136.06299999997</v>
      </c>
      <c r="H26" s="29">
        <f t="shared" si="6"/>
        <v>325130.299</v>
      </c>
      <c r="I26" s="29">
        <f t="shared" si="6"/>
        <v>337450.22700000001</v>
      </c>
      <c r="J26" s="29">
        <f t="shared" si="6"/>
        <v>357484.03899999999</v>
      </c>
      <c r="K26" s="29">
        <f t="shared" si="6"/>
        <v>366295.53249999997</v>
      </c>
      <c r="L26" s="29">
        <f t="shared" si="6"/>
        <v>382180.06599999999</v>
      </c>
    </row>
    <row r="27" spans="1:12" x14ac:dyDescent="0.2">
      <c r="B27" s="36"/>
    </row>
    <row r="28" spans="1:12" ht="32.25" customHeight="1" x14ac:dyDescent="0.2">
      <c r="A28" s="37" t="s">
        <v>56</v>
      </c>
      <c r="B28" s="1" t="s">
        <v>57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30.75" customHeight="1" x14ac:dyDescent="0.2">
      <c r="B29" s="1" t="s">
        <v>58</v>
      </c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8">
    <mergeCell ref="B23:L23"/>
    <mergeCell ref="B28:L28"/>
    <mergeCell ref="B29:L29"/>
    <mergeCell ref="A1:L1"/>
    <mergeCell ref="M1:W1"/>
    <mergeCell ref="A3:A4"/>
    <mergeCell ref="A5:A6"/>
    <mergeCell ref="A20:L20"/>
  </mergeCells>
  <printOptions horizontalCentered="1"/>
  <pageMargins left="0.31527777777777799" right="0.31527777777777799" top="0.35416666666666702" bottom="0.15763888888888899" header="0.51180555555555496" footer="0.51180555555555496"/>
  <pageSetup paperSize="8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И.А. Маркелов</dc:creator>
  <dc:description/>
  <cp:lastModifiedBy>Пользователь</cp:lastModifiedBy>
  <cp:revision>0</cp:revision>
  <cp:lastPrinted>2022-07-01T08:39:05Z</cp:lastPrinted>
  <dcterms:created xsi:type="dcterms:W3CDTF">2022-07-14T07:25:35Z</dcterms:created>
  <dcterms:modified xsi:type="dcterms:W3CDTF">2023-04-05T11:46:33Z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